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olar Farm 3\"/>
    </mc:Choice>
  </mc:AlternateContent>
  <xr:revisionPtr revIDLastSave="0" documentId="13_ncr:1_{EFC8C2CF-D433-4A0C-8CF9-20C5C41787C0}" xr6:coauthVersionLast="47" xr6:coauthVersionMax="47" xr10:uidLastSave="{00000000-0000-0000-0000-000000000000}"/>
  <bookViews>
    <workbookView xWindow="25490" yWindow="-110" windowWidth="25820" windowHeight="14020" xr2:uid="{E7DDEF29-82C7-49F9-97B0-ADDDF2EB4BB2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B8" i="1"/>
  <c r="T11" i="1"/>
  <c r="R11" i="1"/>
  <c r="S11" i="1"/>
  <c r="S5" i="1"/>
  <c r="S6" i="1"/>
  <c r="S9" i="1"/>
  <c r="S10" i="1"/>
  <c r="S4" i="1"/>
  <c r="O4" i="1"/>
  <c r="O5" i="1"/>
  <c r="O25" i="1"/>
  <c r="P24" i="1"/>
  <c r="P14" i="1"/>
  <c r="P15" i="1"/>
  <c r="P16" i="1"/>
  <c r="P13" i="1"/>
  <c r="M14" i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N10" i="1"/>
  <c r="O10" i="1" s="1"/>
  <c r="N9" i="1"/>
  <c r="O9" i="1" s="1"/>
  <c r="N8" i="1"/>
  <c r="O8" i="1" s="1"/>
  <c r="N7" i="1"/>
  <c r="O7" i="1" s="1"/>
  <c r="N6" i="1"/>
  <c r="O6" i="1" s="1"/>
  <c r="K7" i="1"/>
  <c r="P25" i="1" l="1"/>
  <c r="P7" i="1" l="1"/>
  <c r="Q7" i="1" s="1"/>
  <c r="T7" i="1" s="1"/>
  <c r="Q25" i="1"/>
  <c r="P6" i="1"/>
  <c r="Q6" i="1" s="1"/>
  <c r="T6" i="1" s="1"/>
  <c r="P4" i="1"/>
  <c r="Q4" i="1" s="1"/>
  <c r="T4" i="1" s="1"/>
  <c r="P8" i="1"/>
  <c r="Q8" i="1" s="1"/>
  <c r="T8" i="1" s="1"/>
  <c r="P9" i="1"/>
  <c r="Q9" i="1" s="1"/>
  <c r="T9" i="1" s="1"/>
  <c r="P5" i="1"/>
  <c r="Q5" i="1" s="1"/>
  <c r="T5" i="1" s="1"/>
  <c r="P10" i="1"/>
  <c r="Q10" i="1" s="1"/>
  <c r="T10" i="1" s="1"/>
  <c r="H5" i="1" l="1"/>
  <c r="H7" i="1" s="1"/>
  <c r="B6" i="1" l="1"/>
  <c r="I6" i="1" s="1"/>
  <c r="F5" i="1"/>
  <c r="D5" i="1"/>
  <c r="B5" i="1" s="1"/>
  <c r="B4" i="1"/>
  <c r="I4" i="1" s="1"/>
  <c r="B7" i="1" l="1"/>
  <c r="I7" i="1" s="1"/>
  <c r="I5" i="1"/>
</calcChain>
</file>

<file path=xl/sharedStrings.xml><?xml version="1.0" encoding="utf-8"?>
<sst xmlns="http://schemas.openxmlformats.org/spreadsheetml/2006/main" count="46" uniqueCount="44">
  <si>
    <t>Abbott Generation</t>
  </si>
  <si>
    <t>MWh</t>
  </si>
  <si>
    <t>Fiscal Year 2022</t>
  </si>
  <si>
    <t>Solar Farms</t>
  </si>
  <si>
    <t>SF1</t>
  </si>
  <si>
    <t>SF2</t>
  </si>
  <si>
    <t>Wind Farm</t>
  </si>
  <si>
    <t>Market Purchases</t>
  </si>
  <si>
    <t>Total Usage</t>
  </si>
  <si>
    <t>FY23</t>
  </si>
  <si>
    <t>Petascale</t>
  </si>
  <si>
    <t>Difference</t>
  </si>
  <si>
    <t>FY18</t>
  </si>
  <si>
    <t>FY19</t>
  </si>
  <si>
    <t>FY20</t>
  </si>
  <si>
    <t>FY21</t>
  </si>
  <si>
    <t>FY22</t>
  </si>
  <si>
    <t>Fiscal Year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</si>
  <si>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</si>
  <si>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</si>
  <si>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</si>
  <si>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</si>
  <si>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</si>
  <si>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</si>
  <si>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</si>
  <si>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</si>
  <si>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</si>
  <si>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</si>
  <si>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</si>
  <si>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</si>
  <si>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</si>
  <si>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</si>
  <si>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Purchased Power Budget</t>
  </si>
  <si>
    <t>Available</t>
  </si>
  <si>
    <t>FY23 Budget</t>
  </si>
  <si>
    <t>Total</t>
  </si>
  <si>
    <t>Solar Farm 3.0</t>
  </si>
  <si>
    <t>%</t>
  </si>
  <si>
    <t>FY16</t>
  </si>
  <si>
    <t>FY17</t>
  </si>
  <si>
    <t>Sources of Electric Power Used at UIUC</t>
  </si>
  <si>
    <t>Usage</t>
  </si>
  <si>
    <t>Less Small Bills not on UIUC System</t>
  </si>
  <si>
    <t>MWhs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</si>
</sst>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mm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5" fontId="3" fillId="0" borderId="0" xfId="3" applyNumberFormat="1" applyAlignment="1">
      <alignment horizontal="left"/>
    </xf>
    <xf numFmtId="43" fontId="0" fillId="0" borderId="0" xfId="0" applyNumberFormat="1"/>
    <xf numFmtId="164" fontId="0" fillId="0" borderId="1" xfId="1" applyNumberFormat="1" applyFont="1" applyBorder="1"/>
    <xf numFmtId="164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0" xfId="3" applyAlignment="1">
      <alignment horizontal="left"/>
    </xf>
    <xf numFmtId="164" fontId="0" fillId="0" borderId="0" xfId="0" applyNumberFormat="1" applyBorder="1"/>
    <xf numFmtId="0" fontId="4" fillId="0" borderId="1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10" xfId="3" xr:uid="{7CC6A30B-2376-4B34-B311-DC20ED1E68F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UIUC</a:t>
            </a:r>
            <a:r>
              <a:rPr lang="en-US" b="1" baseline="0">
                <a:solidFill>
                  <a:schemeClr val="accent1">
                    <a:lumMod val="50000"/>
                  </a:schemeClr>
                </a:solidFill>
              </a:rPr>
              <a:t> Sources of Electric Power Used</a:t>
            </a:r>
          </a:p>
          <a:p>
            <a:pPr>
              <a:defRPr/>
            </a:pPr>
            <a:r>
              <a:rPr lang="en-US" b="1" baseline="0">
                <a:solidFill>
                  <a:schemeClr val="accent1">
                    <a:lumMod val="50000"/>
                  </a:schemeClr>
                </a:solidFill>
              </a:rPr>
              <a:t>FY22 (MWhs)</a:t>
            </a:r>
            <a:endParaRPr lang="en-US" b="1">
              <a:solidFill>
                <a:schemeClr val="accent1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E2-459F-B42A-B89EF1B1DC56}"/>
              </c:ext>
            </c:extLst>
          </c:dPt>
          <c:dPt>
            <c:idx val="1"/>
            <c:bubble3D val="0"/>
            <c:explosion val="1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E2-459F-B42A-B89EF1B1DC56}"/>
              </c:ext>
            </c:extLst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E2-459F-B42A-B89EF1B1DC56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E2-459F-B42A-B89EF1B1DC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Data!$A$4:$A$7</c:f>
              <c:strCache>
                <c:ptCount val="4"/>
                <c:pt idx="0">
                  <c:v>Abbott Generation</c:v>
                </c:pt>
                <c:pt idx="1">
                  <c:v>Solar Farms</c:v>
                </c:pt>
                <c:pt idx="2">
                  <c:v>Wind Farm</c:v>
                </c:pt>
                <c:pt idx="3">
                  <c:v>Market Purchases</c:v>
                </c:pt>
              </c:strCache>
            </c:strRef>
          </c:cat>
          <c:val>
            <c:numRef>
              <c:f>Data!$B$4:$B$7</c:f>
              <c:numCache>
                <c:formatCode>_(* #,##0_);_(* \(#,##0\);_(* "-"??_);_(@_)</c:formatCode>
                <c:ptCount val="4"/>
                <c:pt idx="0">
                  <c:v>229502.652</c:v>
                </c:pt>
                <c:pt idx="1">
                  <c:v>26734.720170000001</c:v>
                </c:pt>
                <c:pt idx="2">
                  <c:v>25081.9</c:v>
                </c:pt>
                <c:pt idx="3">
                  <c:v>110058.67882999999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E2-459F-B42A-B89EF1B1D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577850</xdr:colOff>
      <xdr:row>29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478B09-6F4E-45E2-BAEB-7A58CCE94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9EAEB-450B-401A-995B-4F3911CA2154}">
  <dimension ref="A1:T26"/>
  <sheetViews>
    <sheetView tabSelected="1" workbookViewId="0">
      <selection activeCell="K14" sqref="K14"/>
    </sheetView>
  </sheetViews>
  <sheetFormatPr defaultRowHeight="14.5" x14ac:dyDescent="0.35"/>
  <cols>
    <col min="1" max="1" width="16.453125" bestFit="1" customWidth="1"/>
    <col min="2" max="2" width="10.54296875" customWidth="1"/>
    <col min="8" max="8" width="9.1796875" bestFit="1" customWidth="1"/>
    <col min="9" max="9" width="9.6328125" customWidth="1"/>
    <col min="10" max="10" width="9.1796875" bestFit="1" customWidth="1"/>
    <col min="13" max="13" width="15.90625" customWidth="1"/>
    <col min="14" max="14" width="13" customWidth="1"/>
    <col min="15" max="15" width="15.1796875" customWidth="1"/>
    <col min="16" max="16" width="13.6328125" bestFit="1" customWidth="1"/>
    <col min="17" max="17" width="11.08984375" customWidth="1"/>
    <col min="18" max="18" width="12.7265625" bestFit="1" customWidth="1"/>
    <col min="19" max="19" width="12.7265625" customWidth="1"/>
  </cols>
  <sheetData>
    <row r="1" spans="1:20" ht="15.5" x14ac:dyDescent="0.35">
      <c r="A1" s="9" t="s">
        <v>40</v>
      </c>
    </row>
    <row r="2" spans="1:20" ht="15.5" x14ac:dyDescent="0.35">
      <c r="A2" s="9" t="s">
        <v>2</v>
      </c>
    </row>
    <row r="3" spans="1:20" x14ac:dyDescent="0.35">
      <c r="B3" s="11" t="s">
        <v>1</v>
      </c>
      <c r="H3" s="11" t="s">
        <v>9</v>
      </c>
      <c r="I3" s="10" t="s">
        <v>11</v>
      </c>
      <c r="J3" s="10" t="s">
        <v>10</v>
      </c>
      <c r="M3" s="10" t="s">
        <v>0</v>
      </c>
      <c r="N3" s="11" t="s">
        <v>43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41</v>
      </c>
      <c r="T3" s="11" t="s">
        <v>37</v>
      </c>
    </row>
    <row r="4" spans="1:20" x14ac:dyDescent="0.35">
      <c r="A4" t="s">
        <v>0</v>
      </c>
      <c r="B4" s="1">
        <f>229502652/1000</f>
        <v>229502.652</v>
      </c>
      <c r="H4" s="1">
        <v>267199</v>
      </c>
      <c r="I4" s="2">
        <f>H4-B4</f>
        <v>37696.347999999998</v>
      </c>
      <c r="M4" t="s">
        <v>38</v>
      </c>
      <c r="N4" s="1">
        <v>249223.329</v>
      </c>
      <c r="O4" s="2">
        <f>$H$4-N4</f>
        <v>17975.671000000002</v>
      </c>
      <c r="P4" s="2">
        <f t="shared" ref="P4:P10" si="0">$P$25</f>
        <v>33137.590673006118</v>
      </c>
      <c r="Q4" s="2">
        <f>P4+O4</f>
        <v>51113.26167300612</v>
      </c>
      <c r="R4" s="2">
        <v>90000</v>
      </c>
      <c r="S4" s="2">
        <f>Q4</f>
        <v>51113.26167300612</v>
      </c>
      <c r="T4" s="7">
        <f>Q4/R4</f>
        <v>0.56792512970006803</v>
      </c>
    </row>
    <row r="5" spans="1:20" x14ac:dyDescent="0.35">
      <c r="A5" t="s">
        <v>3</v>
      </c>
      <c r="B5" s="1">
        <f>D5+F5</f>
        <v>26734.720170000001</v>
      </c>
      <c r="C5" t="s">
        <v>4</v>
      </c>
      <c r="D5" s="1">
        <f>7267350/1000</f>
        <v>7267.35</v>
      </c>
      <c r="E5" t="s">
        <v>5</v>
      </c>
      <c r="F5" s="1">
        <f>19467370.17/1000</f>
        <v>19467.370170000002</v>
      </c>
      <c r="H5" s="1">
        <f>6938+20136</f>
        <v>27074</v>
      </c>
      <c r="I5" s="2">
        <f t="shared" ref="I5:I8" si="1">H5-B5</f>
        <v>339.27982999999949</v>
      </c>
      <c r="M5" t="s">
        <v>39</v>
      </c>
      <c r="N5" s="1">
        <v>243951.198</v>
      </c>
      <c r="O5" s="2">
        <f>$H$4-N5</f>
        <v>23247.801999999996</v>
      </c>
      <c r="P5" s="2">
        <f t="shared" si="0"/>
        <v>33137.590673006118</v>
      </c>
      <c r="Q5" s="2">
        <f>P5+O5</f>
        <v>56385.392673006114</v>
      </c>
      <c r="R5" s="2">
        <v>90000</v>
      </c>
      <c r="S5" s="2">
        <f t="shared" ref="S5:S10" si="2">Q5</f>
        <v>56385.392673006114</v>
      </c>
      <c r="T5" s="7">
        <f>Q5/R5</f>
        <v>0.62650436303340129</v>
      </c>
    </row>
    <row r="6" spans="1:20" x14ac:dyDescent="0.35">
      <c r="A6" t="s">
        <v>6</v>
      </c>
      <c r="B6" s="1">
        <f>25081900/1000</f>
        <v>25081.9</v>
      </c>
      <c r="C6" t="s">
        <v>10</v>
      </c>
      <c r="H6" s="1">
        <v>24168</v>
      </c>
      <c r="I6" s="2">
        <f t="shared" si="1"/>
        <v>-913.90000000000146</v>
      </c>
      <c r="M6" t="s">
        <v>12</v>
      </c>
      <c r="N6" s="1">
        <f>250508945/1000</f>
        <v>250508.94500000001</v>
      </c>
      <c r="O6" s="2">
        <f>$H$4-N6</f>
        <v>16690.054999999993</v>
      </c>
      <c r="P6" s="2">
        <f t="shared" si="0"/>
        <v>33137.590673006118</v>
      </c>
      <c r="Q6" s="2">
        <f>P6+O6</f>
        <v>49827.645673006111</v>
      </c>
      <c r="R6" s="2">
        <v>90000</v>
      </c>
      <c r="S6" s="2">
        <f t="shared" si="2"/>
        <v>49827.645673006111</v>
      </c>
      <c r="T6" s="7">
        <f>Q6/R6</f>
        <v>0.55364050747784566</v>
      </c>
    </row>
    <row r="7" spans="1:20" x14ac:dyDescent="0.35">
      <c r="A7" t="s">
        <v>7</v>
      </c>
      <c r="B7" s="5">
        <f>(B8-B6-B5-B4)</f>
        <v>110058.67882999999</v>
      </c>
      <c r="C7" s="1">
        <v>-35926</v>
      </c>
      <c r="H7" s="1">
        <f>(H8-H6-H5-H4)</f>
        <v>4379</v>
      </c>
      <c r="I7" s="2">
        <f t="shared" si="1"/>
        <v>-105679.67882999999</v>
      </c>
      <c r="J7" s="1">
        <v>-86944</v>
      </c>
      <c r="K7" s="2">
        <f>J7-C7</f>
        <v>-51018</v>
      </c>
      <c r="M7" t="s">
        <v>13</v>
      </c>
      <c r="N7" s="1">
        <f>181582845/1000</f>
        <v>181582.845</v>
      </c>
      <c r="O7" s="2">
        <f t="shared" ref="O7:O10" si="3">$H$4-N7</f>
        <v>85616.154999999999</v>
      </c>
      <c r="P7" s="2">
        <f t="shared" si="0"/>
        <v>33137.590673006118</v>
      </c>
      <c r="Q7" s="2">
        <f t="shared" ref="Q7:Q10" si="4">P7+O7</f>
        <v>118753.74567300611</v>
      </c>
      <c r="R7" s="2">
        <v>90000</v>
      </c>
      <c r="S7" s="2">
        <v>90000</v>
      </c>
      <c r="T7" s="7">
        <f t="shared" ref="T7:T10" si="5">Q7/R7</f>
        <v>1.3194860630334013</v>
      </c>
    </row>
    <row r="8" spans="1:20" x14ac:dyDescent="0.35">
      <c r="A8" t="s">
        <v>8</v>
      </c>
      <c r="B8" s="1">
        <f>(410652743-19274792)/1000</f>
        <v>391377.951</v>
      </c>
      <c r="C8" t="s">
        <v>42</v>
      </c>
      <c r="H8" s="1">
        <v>322820</v>
      </c>
      <c r="I8" s="2">
        <f t="shared" si="1"/>
        <v>-68557.951000000001</v>
      </c>
      <c r="J8" s="14"/>
      <c r="M8" t="s">
        <v>14</v>
      </c>
      <c r="N8" s="1">
        <f>198445411/1000</f>
        <v>198445.41099999999</v>
      </c>
      <c r="O8" s="2">
        <f t="shared" si="3"/>
        <v>68753.589000000007</v>
      </c>
      <c r="P8" s="2">
        <f t="shared" si="0"/>
        <v>33137.590673006118</v>
      </c>
      <c r="Q8" s="2">
        <f t="shared" si="4"/>
        <v>101891.17967300612</v>
      </c>
      <c r="R8" s="2">
        <v>90000</v>
      </c>
      <c r="S8" s="2">
        <v>90000</v>
      </c>
      <c r="T8" s="7">
        <f t="shared" si="5"/>
        <v>1.1321242185889568</v>
      </c>
    </row>
    <row r="9" spans="1:20" x14ac:dyDescent="0.35">
      <c r="J9" s="2"/>
      <c r="M9" t="s">
        <v>15</v>
      </c>
      <c r="N9" s="1">
        <f>224429414/1000</f>
        <v>224429.41399999999</v>
      </c>
      <c r="O9" s="2">
        <f t="shared" si="3"/>
        <v>42769.58600000001</v>
      </c>
      <c r="P9" s="2">
        <f t="shared" si="0"/>
        <v>33137.590673006118</v>
      </c>
      <c r="Q9" s="2">
        <f t="shared" si="4"/>
        <v>75907.176673006121</v>
      </c>
      <c r="R9" s="2">
        <v>90000</v>
      </c>
      <c r="S9" s="2">
        <f t="shared" si="2"/>
        <v>75907.176673006121</v>
      </c>
      <c r="T9" s="7">
        <f t="shared" si="5"/>
        <v>0.8434130741445125</v>
      </c>
    </row>
    <row r="10" spans="1:20" x14ac:dyDescent="0.35">
      <c r="M10" t="s">
        <v>16</v>
      </c>
      <c r="N10" s="1">
        <f>229502652/1000</f>
        <v>229502.652</v>
      </c>
      <c r="O10" s="2">
        <f t="shared" si="3"/>
        <v>37696.347999999998</v>
      </c>
      <c r="P10" s="2">
        <f t="shared" si="0"/>
        <v>33137.590673006118</v>
      </c>
      <c r="Q10" s="2">
        <f t="shared" si="4"/>
        <v>70833.938673006109</v>
      </c>
      <c r="R10" s="6">
        <v>90000</v>
      </c>
      <c r="S10" s="6">
        <f t="shared" si="2"/>
        <v>70833.938673006109</v>
      </c>
      <c r="T10" s="8">
        <f t="shared" si="5"/>
        <v>0.78704376303340118</v>
      </c>
    </row>
    <row r="11" spans="1:20" x14ac:dyDescent="0.35">
      <c r="O11" s="2"/>
      <c r="P11" s="2"/>
      <c r="Q11" s="2"/>
      <c r="R11" s="2">
        <f>SUM(R4:R10)</f>
        <v>630000</v>
      </c>
      <c r="S11" s="2">
        <f>SUM(S4:S10)</f>
        <v>484067.41536503064</v>
      </c>
      <c r="T11" s="7">
        <f>S11/R11</f>
        <v>0.7683609767698899</v>
      </c>
    </row>
    <row r="12" spans="1:20" x14ac:dyDescent="0.35">
      <c r="M12" s="12" t="s">
        <v>17</v>
      </c>
      <c r="N12" s="12" t="s">
        <v>18</v>
      </c>
      <c r="O12" s="15" t="s">
        <v>32</v>
      </c>
      <c r="P12" s="15"/>
    </row>
    <row r="13" spans="1:20" x14ac:dyDescent="0.35">
      <c r="M13" s="13">
        <v>2023</v>
      </c>
      <c r="N13" s="3" t="s">
        <v>19</v>
      </c>
      <c r="O13" s="1">
        <v>6356.7143563081909</v>
      </c>
      <c r="P13" s="2">
        <f>O13</f>
        <v>6356.7143563081909</v>
      </c>
    </row>
    <row r="14" spans="1:20" x14ac:dyDescent="0.35">
      <c r="M14" s="13">
        <f>M13</f>
        <v>2023</v>
      </c>
      <c r="N14" s="3" t="s">
        <v>20</v>
      </c>
      <c r="O14" s="1">
        <v>7681.0782732155403</v>
      </c>
      <c r="P14" s="2">
        <f t="shared" ref="P14:P16" si="6">O14</f>
        <v>7681.0782732155403</v>
      </c>
    </row>
    <row r="15" spans="1:20" x14ac:dyDescent="0.35">
      <c r="M15" s="13">
        <f t="shared" ref="M15:M24" si="7">M14</f>
        <v>2023</v>
      </c>
      <c r="N15" s="3" t="s">
        <v>21</v>
      </c>
      <c r="O15" s="1">
        <v>5591.9047040471341</v>
      </c>
      <c r="P15" s="2">
        <f t="shared" si="6"/>
        <v>5591.9047040471341</v>
      </c>
    </row>
    <row r="16" spans="1:20" x14ac:dyDescent="0.35">
      <c r="M16" s="13">
        <f t="shared" si="7"/>
        <v>2023</v>
      </c>
      <c r="N16" s="3" t="s">
        <v>22</v>
      </c>
      <c r="O16" s="1">
        <v>11138.487276099861</v>
      </c>
      <c r="P16" s="2">
        <f t="shared" si="6"/>
        <v>11138.487276099861</v>
      </c>
    </row>
    <row r="17" spans="13:17" x14ac:dyDescent="0.35">
      <c r="M17" s="13">
        <f t="shared" si="7"/>
        <v>2023</v>
      </c>
      <c r="N17" s="3" t="s">
        <v>23</v>
      </c>
      <c r="O17" s="1">
        <v>-6.9763386676213708</v>
      </c>
      <c r="P17" s="4"/>
    </row>
    <row r="18" spans="13:17" x14ac:dyDescent="0.35">
      <c r="M18" s="13">
        <f t="shared" si="7"/>
        <v>2023</v>
      </c>
      <c r="N18" s="3" t="s">
        <v>24</v>
      </c>
      <c r="O18" s="1">
        <v>-6656.4747191707756</v>
      </c>
      <c r="P18" s="4"/>
    </row>
    <row r="19" spans="13:17" x14ac:dyDescent="0.35">
      <c r="M19" s="13">
        <f t="shared" si="7"/>
        <v>2023</v>
      </c>
      <c r="N19" s="3" t="s">
        <v>25</v>
      </c>
      <c r="O19" s="1">
        <v>-7278.9581450027799</v>
      </c>
      <c r="P19" s="4"/>
    </row>
    <row r="20" spans="13:17" x14ac:dyDescent="0.35">
      <c r="M20" s="13">
        <f t="shared" si="7"/>
        <v>2023</v>
      </c>
      <c r="N20" s="3" t="s">
        <v>26</v>
      </c>
      <c r="O20" s="1">
        <v>-5819.5563316818025</v>
      </c>
      <c r="P20" s="4"/>
    </row>
    <row r="21" spans="13:17" x14ac:dyDescent="0.35">
      <c r="M21" s="13">
        <f t="shared" si="7"/>
        <v>2023</v>
      </c>
      <c r="N21" s="3" t="s">
        <v>27</v>
      </c>
      <c r="O21" s="1">
        <v>-6670.2242218985593</v>
      </c>
      <c r="P21" s="4"/>
    </row>
    <row r="22" spans="13:17" x14ac:dyDescent="0.35">
      <c r="M22" s="13">
        <f t="shared" si="7"/>
        <v>2023</v>
      </c>
      <c r="N22" s="3" t="s">
        <v>28</v>
      </c>
      <c r="O22" s="1">
        <v>-320.07571926626798</v>
      </c>
      <c r="P22" s="4"/>
    </row>
    <row r="23" spans="13:17" x14ac:dyDescent="0.35">
      <c r="M23" s="13">
        <f t="shared" si="7"/>
        <v>2023</v>
      </c>
      <c r="N23" s="3" t="s">
        <v>29</v>
      </c>
      <c r="O23" s="1">
        <v>-2006.625661703391</v>
      </c>
      <c r="P23" s="4"/>
    </row>
    <row r="24" spans="13:17" x14ac:dyDescent="0.35">
      <c r="M24" s="13">
        <f t="shared" si="7"/>
        <v>2023</v>
      </c>
      <c r="N24" s="3" t="s">
        <v>30</v>
      </c>
      <c r="O24" s="5">
        <v>2369.4060633353961</v>
      </c>
      <c r="P24" s="6">
        <f t="shared" ref="P24" si="8">O24</f>
        <v>2369.4060633353961</v>
      </c>
    </row>
    <row r="25" spans="13:17" x14ac:dyDescent="0.35">
      <c r="N25" t="s">
        <v>31</v>
      </c>
      <c r="O25" s="1">
        <f>SUM(O13:O24)</f>
        <v>4378.6995356149218</v>
      </c>
      <c r="P25" s="1">
        <f>SUM(P13:P24)</f>
        <v>33137.590673006118</v>
      </c>
      <c r="Q25" s="7">
        <f>P25/P26</f>
        <v>0.3681954519222902</v>
      </c>
    </row>
    <row r="26" spans="13:17" x14ac:dyDescent="0.35">
      <c r="P26" s="2">
        <v>90000</v>
      </c>
    </row>
  </sheetData>
  <mergeCells count="1">
    <mergeCell ref="O12:P12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Spurlock</dc:creator>
  <cp:lastModifiedBy>Anthony Spurlock</cp:lastModifiedBy>
  <dcterms:created xsi:type="dcterms:W3CDTF">2022-09-28T13:36:29Z</dcterms:created>
  <dcterms:modified xsi:type="dcterms:W3CDTF">2022-09-28T15:41:15Z</dcterms:modified>
</cp:coreProperties>
</file>